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Rachel\Desktop\Sheridans Rachel\Speech Pathologists\"/>
    </mc:Choice>
  </mc:AlternateContent>
  <xr:revisionPtr revIDLastSave="0" documentId="8_{7DF64F43-56B5-46F1-86E0-C5C8004184D2}" xr6:coauthVersionLast="47" xr6:coauthVersionMax="47" xr10:uidLastSave="{00000000-0000-0000-0000-000000000000}"/>
  <bookViews>
    <workbookView xWindow="28680" yWindow="-120" windowWidth="29040" windowHeight="15720" xr2:uid="{CDAB5180-16D2-48EE-95BF-F30597BC37BC}"/>
  </bookViews>
  <sheets>
    <sheet name="Annualised Tax Calculator" sheetId="1" r:id="rId1"/>
    <sheet name="Tax Calculator (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41" i="1" l="1"/>
  <c r="P42" i="1"/>
  <c r="S42" i="1"/>
  <c r="S41" i="1"/>
  <c r="T41" i="1" s="1"/>
  <c r="R43" i="1"/>
  <c r="Q43" i="1"/>
  <c r="C41" i="1"/>
  <c r="G78" i="1" s="1"/>
  <c r="I25" i="2"/>
  <c r="D25" i="2"/>
  <c r="F73" i="2"/>
  <c r="F74" i="2" s="1"/>
  <c r="E71" i="2"/>
  <c r="E70" i="2"/>
  <c r="E69" i="2"/>
  <c r="F63" i="2"/>
  <c r="E61" i="2"/>
  <c r="E60" i="2"/>
  <c r="E59" i="2"/>
  <c r="F64" i="2" s="1"/>
  <c r="F53" i="2"/>
  <c r="B17" i="2" s="1"/>
  <c r="B25" i="2" s="1"/>
  <c r="B35" i="2" s="1"/>
  <c r="B39" i="2" s="1"/>
  <c r="F52" i="2"/>
  <c r="E50" i="2"/>
  <c r="E49" i="2"/>
  <c r="E48" i="2"/>
  <c r="E47" i="2"/>
  <c r="F42" i="2"/>
  <c r="B23" i="2" s="1"/>
  <c r="F41" i="2"/>
  <c r="E39" i="2"/>
  <c r="E38" i="2"/>
  <c r="E37" i="2"/>
  <c r="E36" i="2"/>
  <c r="E35" i="2"/>
  <c r="E34" i="2"/>
  <c r="E33" i="2"/>
  <c r="B33" i="2"/>
  <c r="E32" i="2"/>
  <c r="E31" i="2"/>
  <c r="E30" i="2"/>
  <c r="E29" i="2"/>
  <c r="E28" i="2"/>
  <c r="E27" i="2"/>
  <c r="E26" i="2"/>
  <c r="E25" i="2"/>
  <c r="E24" i="2"/>
  <c r="E23" i="2"/>
  <c r="E22" i="2"/>
  <c r="B21" i="2"/>
  <c r="B19" i="2"/>
  <c r="C61" i="1"/>
  <c r="F97" i="1"/>
  <c r="F96" i="1"/>
  <c r="F95" i="1"/>
  <c r="F87" i="1"/>
  <c r="F86" i="1"/>
  <c r="F85" i="1"/>
  <c r="F76" i="1"/>
  <c r="F75" i="1"/>
  <c r="F74" i="1"/>
  <c r="F73" i="1"/>
  <c r="F65" i="1"/>
  <c r="F64" i="1"/>
  <c r="F63" i="1"/>
  <c r="F62" i="1"/>
  <c r="F61" i="1"/>
  <c r="F60" i="1"/>
  <c r="F59" i="1"/>
  <c r="F58" i="1"/>
  <c r="F57" i="1"/>
  <c r="F56" i="1"/>
  <c r="F55" i="1"/>
  <c r="F54" i="1"/>
  <c r="F53" i="1"/>
  <c r="F52" i="1"/>
  <c r="F51" i="1"/>
  <c r="F50" i="1"/>
  <c r="F49" i="1"/>
  <c r="F48" i="1"/>
  <c r="S43" i="1" l="1"/>
  <c r="T43" i="1" s="1"/>
  <c r="T42" i="1"/>
  <c r="C45" i="1"/>
  <c r="G89" i="1"/>
  <c r="G67" i="1"/>
  <c r="G68" i="1" s="1"/>
  <c r="C49" i="1" s="1"/>
  <c r="G99" i="1"/>
  <c r="G79" i="1" l="1"/>
  <c r="C43" i="1" s="1"/>
  <c r="G100" i="1"/>
  <c r="G90" i="1"/>
  <c r="C47" i="1" s="1"/>
  <c r="C51" i="1" l="1"/>
  <c r="C53" i="1" l="1"/>
  <c r="U42" i="1"/>
  <c r="C63" i="1"/>
  <c r="C67" i="1" s="1"/>
</calcChain>
</file>

<file path=xl/sharedStrings.xml><?xml version="1.0" encoding="utf-8"?>
<sst xmlns="http://schemas.openxmlformats.org/spreadsheetml/2006/main" count="107" uniqueCount="77">
  <si>
    <t>Taxable Income</t>
  </si>
  <si>
    <t>Tax on taxable Income</t>
  </si>
  <si>
    <t>Medicare levy</t>
  </si>
  <si>
    <t>Medicare levy rate</t>
  </si>
  <si>
    <t>From</t>
  </si>
  <si>
    <t>To</t>
  </si>
  <si>
    <t>Repayment rate</t>
  </si>
  <si>
    <t>HELP - 2021–22 repayment income thresholds and rates</t>
  </si>
  <si>
    <t>Income Tax Rates</t>
  </si>
  <si>
    <t>HECS/HELP Repayment</t>
  </si>
  <si>
    <t>HECS Debt</t>
  </si>
  <si>
    <t>Yes</t>
  </si>
  <si>
    <t>No</t>
  </si>
  <si>
    <t>Private health</t>
  </si>
  <si>
    <t>Medicare Levy Surcharge</t>
  </si>
  <si>
    <t>Single</t>
  </si>
  <si>
    <t>Medicare Levy Rates</t>
  </si>
  <si>
    <t>Family &amp; Couple</t>
  </si>
  <si>
    <t>Couple/Family</t>
  </si>
  <si>
    <t>Medicare levy surcharge</t>
  </si>
  <si>
    <t>Tax on taxable income</t>
  </si>
  <si>
    <t>HECS Repayment</t>
  </si>
  <si>
    <t>Total Tax Payable</t>
  </si>
  <si>
    <t>PAYG Instalment Paid</t>
  </si>
  <si>
    <t>Q1</t>
  </si>
  <si>
    <t>Q2</t>
  </si>
  <si>
    <t>Q3</t>
  </si>
  <si>
    <t>Q4</t>
  </si>
  <si>
    <t>Cash required for end of year tax</t>
  </si>
  <si>
    <t>Total</t>
  </si>
  <si>
    <t>Taxable Income/Estimated Profit</t>
  </si>
  <si>
    <t>Client Name</t>
  </si>
  <si>
    <t>Simple Tax Calculator for 2022 - Resident</t>
  </si>
  <si>
    <t>Cash in bank account</t>
  </si>
  <si>
    <t>Shortfall</t>
  </si>
  <si>
    <t>Monica Biondo</t>
  </si>
  <si>
    <t>Note: Profit to end of January - $95,000 - annualised profit est. $162,000</t>
  </si>
  <si>
    <t>Effective/Average tax rate</t>
  </si>
  <si>
    <t>&lt;&lt; This is the rate that you can use on a monthly basis to work out your tax</t>
  </si>
  <si>
    <t>DISCLAIMER</t>
  </si>
  <si>
    <t>&lt;&lt;This is how much money that you need to save for your tax this year</t>
  </si>
  <si>
    <t>&lt;&lt; For simplicity, work out your monthly average salary and times that by 12.</t>
  </si>
  <si>
    <t>&lt;&lt; For simplicity, work out your monthly average profit and times that by 12.</t>
  </si>
  <si>
    <t xml:space="preserve">This is an estimate only and should only be used as guidance. The final figures may change depending on your final income and profit. </t>
  </si>
  <si>
    <t xml:space="preserve">  - Use the drop down arrow at the side to choose Yes or No</t>
  </si>
  <si>
    <t>What is your name?</t>
  </si>
  <si>
    <t>Do you have a HECS Debt?</t>
  </si>
  <si>
    <t>When you complete your tax return do you state that you are a Couple/Family?</t>
  </si>
  <si>
    <t>Do you have Private Health Insurance?</t>
  </si>
  <si>
    <t>If you have Private Health Insurance you do not need to pay the Medicare Levy Surcharge.</t>
  </si>
  <si>
    <t>Cash still  required for end of year tax</t>
  </si>
  <si>
    <t xml:space="preserve">How much cash do you have currently put aside for tax? </t>
  </si>
  <si>
    <t>First Quarter</t>
  </si>
  <si>
    <t>Second Quarter</t>
  </si>
  <si>
    <t>Third Quarter</t>
  </si>
  <si>
    <t>Fourth Quarter</t>
  </si>
  <si>
    <t>How much have you paid in PAYG Installments to the Tax Office so far this year?</t>
  </si>
  <si>
    <t>Please enter your answers in "Yellow" fields only</t>
  </si>
  <si>
    <t>How much do I need to put aside for tax?</t>
  </si>
  <si>
    <t xml:space="preserve">Please note:  This is a guide and the actual amount you need may be higher, or lower, depending on your final income and profit. </t>
  </si>
  <si>
    <t xml:space="preserve">Add up how much you've earned each month this year.  Then divide that number by the number of months so far this year. This is your average monthly income.  Multiply this by 12 to get your estimated annualised income. </t>
  </si>
  <si>
    <t xml:space="preserve"> You can obtain this figure from your profit and loss spreadsheet, or from your accountant</t>
  </si>
  <si>
    <t>Add up how much profit you've made each month this year.  Then divide that number by the number of months so far this year.  This is your average monthly profit.  To work out your annualised profit, multiply your average monthly profit by 12. If you are no longer running the business, just use your YTD (Year to Date) figure.</t>
  </si>
  <si>
    <t xml:space="preserve"> If you are a couple or family,  the threshold for paying the Medicare Levy Surcharge is higher. </t>
  </si>
  <si>
    <t>You can obtain this information from your latest payslip or your MyGov account, if it is linked to the ATO.</t>
  </si>
  <si>
    <t>If you won't receive any more salary and wages for the rest of the year, just enter your YTD (Year to Date) salary and wages</t>
  </si>
  <si>
    <t>Simple Tax Calculator for 2025 Financial Year - for Psychologists- (Australian Tax Resident)</t>
  </si>
  <si>
    <t>HELP - 2024–25 repayment income thresholds and rates</t>
  </si>
  <si>
    <t>Income Tax Rates 2024-25</t>
  </si>
  <si>
    <r>
      <t>Enter your YTD (Year to Date)</t>
    </r>
    <r>
      <rPr>
        <b/>
        <sz val="14"/>
        <color theme="1"/>
        <rFont val="Calibri"/>
        <family val="2"/>
      </rPr>
      <t xml:space="preserve"> salary and wages income</t>
    </r>
  </si>
  <si>
    <r>
      <t xml:space="preserve">Enter estimated </t>
    </r>
    <r>
      <rPr>
        <b/>
        <sz val="14"/>
        <color theme="1"/>
        <rFont val="Calibri"/>
        <family val="2"/>
      </rPr>
      <t>annualised</t>
    </r>
    <r>
      <rPr>
        <sz val="14"/>
        <color theme="1"/>
        <rFont val="Calibri"/>
        <family val="2"/>
        <scheme val="minor"/>
      </rPr>
      <t xml:space="preserve"> salary and wages income</t>
    </r>
  </si>
  <si>
    <r>
      <t xml:space="preserve">Enter your YTD (Year to Date) </t>
    </r>
    <r>
      <rPr>
        <b/>
        <sz val="14"/>
        <color theme="1"/>
        <rFont val="Calibri"/>
        <family val="2"/>
      </rPr>
      <t>Sole trader/business profit</t>
    </r>
  </si>
  <si>
    <r>
      <t xml:space="preserve">Enter estimated </t>
    </r>
    <r>
      <rPr>
        <b/>
        <sz val="14"/>
        <color theme="1"/>
        <rFont val="Calibri"/>
        <family val="2"/>
      </rPr>
      <t>annualised</t>
    </r>
    <r>
      <rPr>
        <sz val="14"/>
        <color theme="1"/>
        <rFont val="Calibri"/>
        <family val="2"/>
        <scheme val="minor"/>
      </rPr>
      <t xml:space="preserve"> business/sole trader profit</t>
    </r>
  </si>
  <si>
    <r>
      <t>Enter any other estimated</t>
    </r>
    <r>
      <rPr>
        <b/>
        <sz val="14"/>
        <color theme="1"/>
        <rFont val="Calibri"/>
        <family val="2"/>
      </rPr>
      <t xml:space="preserve"> annual</t>
    </r>
    <r>
      <rPr>
        <sz val="14"/>
        <color theme="1"/>
        <rFont val="Calibri"/>
        <family val="2"/>
        <scheme val="minor"/>
      </rPr>
      <t xml:space="preserve"> income - eg dividends, rental income, interest etc</t>
    </r>
  </si>
  <si>
    <r>
      <t xml:space="preserve">This calculator will provide you with an </t>
    </r>
    <r>
      <rPr>
        <b/>
        <sz val="14"/>
        <color theme="1"/>
        <rFont val="Calibri"/>
        <family val="2"/>
        <scheme val="minor"/>
      </rPr>
      <t xml:space="preserve">indication of your </t>
    </r>
    <r>
      <rPr>
        <b/>
        <sz val="14"/>
        <color theme="1"/>
        <rFont val="Calibri"/>
        <family val="2"/>
      </rPr>
      <t>average income tax rate</t>
    </r>
    <r>
      <rPr>
        <sz val="14"/>
        <color theme="1"/>
        <rFont val="Calibri"/>
        <family val="2"/>
        <scheme val="minor"/>
      </rPr>
      <t xml:space="preserve"> </t>
    </r>
  </si>
  <si>
    <r>
      <t xml:space="preserve">so you can work out how much money </t>
    </r>
    <r>
      <rPr>
        <b/>
        <sz val="14"/>
        <color theme="1"/>
        <rFont val="Calibri"/>
        <family val="2"/>
        <scheme val="minor"/>
      </rPr>
      <t xml:space="preserve">to put aside each month </t>
    </r>
    <r>
      <rPr>
        <sz val="14"/>
        <color theme="1"/>
        <rFont val="Calibri"/>
        <family val="2"/>
        <scheme val="minor"/>
      </rPr>
      <t xml:space="preserve">to meet your tax obligations at the end of the year. </t>
    </r>
  </si>
  <si>
    <t>A Speech 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</si>
</sst>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b/>
      <sz val="14"/>
      <color theme="1"/>
      <name val="Calibri"/>
      <family val="2"/>
    </font>
    <font>
      <i/>
      <sz val="14"/>
      <color theme="1"/>
      <name val="Calibri"/>
      <family val="2"/>
      <scheme val="minor"/>
    </font>
    <font>
      <b/>
      <sz val="24"/>
      <color theme="1"/>
      <name val="Calibri"/>
      <family val="2"/>
      <scheme val="minor"/>
    </font>
    <font>
      <sz val="2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2" fillId="0" borderId="0" xfId="0" applyFont="1"/>
    <xf numFmtId="9" fontId="0" fillId="0" borderId="0" xfId="0" applyNumberFormat="1"/>
    <xf numFmtId="0" fontId="2" fillId="0" borderId="0" xfId="0" applyFont="1" applyAlignment="1">
      <alignment horizontal="center"/>
    </xf>
    <xf numFmtId="164" fontId="0" fillId="0" borderId="0" xfId="1" applyNumberFormat="1" applyFont="1"/>
    <xf numFmtId="165" fontId="0" fillId="0" borderId="0" xfId="2" applyNumberFormat="1" applyFont="1"/>
    <xf numFmtId="9" fontId="2" fillId="0" borderId="0" xfId="0" applyNumberFormat="1" applyFont="1"/>
    <xf numFmtId="164" fontId="0" fillId="0" borderId="0" xfId="0" applyNumberFormat="1"/>
    <xf numFmtId="10" fontId="0" fillId="0" borderId="0" xfId="0" applyNumberFormat="1"/>
    <xf numFmtId="43" fontId="0" fillId="0" borderId="0" xfId="0" applyNumberFormat="1"/>
    <xf numFmtId="164" fontId="2" fillId="0" borderId="0" xfId="0" applyNumberFormat="1" applyFont="1"/>
    <xf numFmtId="0" fontId="0" fillId="2" borderId="1" xfId="0" applyFill="1" applyBorder="1"/>
    <xf numFmtId="164" fontId="2" fillId="2" borderId="1" xfId="1" applyNumberFormat="1" applyFont="1" applyFill="1" applyBorder="1"/>
    <xf numFmtId="0" fontId="3" fillId="0" borderId="0" xfId="0" applyFont="1"/>
    <xf numFmtId="3" fontId="0" fillId="0" borderId="0" xfId="0" applyNumberFormat="1"/>
    <xf numFmtId="0" fontId="4" fillId="0" borderId="0" xfId="0" applyFont="1"/>
    <xf numFmtId="0" fontId="5" fillId="0" borderId="0" xfId="0" applyFont="1"/>
    <xf numFmtId="0" fontId="6" fillId="0" borderId="0" xfId="0" applyFont="1" applyAlignment="1">
      <alignment wrapText="1"/>
    </xf>
    <xf numFmtId="164" fontId="4" fillId="4" borderId="1" xfId="1" applyNumberFormat="1" applyFont="1" applyFill="1" applyBorder="1"/>
    <xf numFmtId="164" fontId="4" fillId="4" borderId="0" xfId="0" applyNumberFormat="1" applyFont="1" applyFill="1"/>
    <xf numFmtId="10" fontId="4" fillId="4" borderId="0" xfId="2" applyNumberFormat="1" applyFont="1" applyFill="1"/>
    <xf numFmtId="0" fontId="5" fillId="0" borderId="0" xfId="0" applyFont="1" applyAlignment="1">
      <alignment wrapText="1"/>
    </xf>
    <xf numFmtId="0" fontId="5" fillId="2" borderId="1" xfId="0" applyFont="1" applyFill="1" applyBorder="1"/>
    <xf numFmtId="164" fontId="5" fillId="0" borderId="0" xfId="1" applyNumberFormat="1" applyFont="1"/>
    <xf numFmtId="0" fontId="8" fillId="0" borderId="0" xfId="0" applyFont="1" applyAlignment="1">
      <alignment wrapText="1"/>
    </xf>
    <xf numFmtId="164" fontId="5" fillId="2" borderId="2" xfId="1" applyNumberFormat="1" applyFont="1" applyFill="1" applyBorder="1"/>
    <xf numFmtId="164" fontId="5" fillId="3" borderId="0" xfId="1" applyNumberFormat="1" applyFont="1" applyFill="1" applyBorder="1"/>
    <xf numFmtId="0" fontId="5" fillId="2" borderId="2" xfId="0" applyFont="1" applyFill="1" applyBorder="1"/>
    <xf numFmtId="9" fontId="4" fillId="0" borderId="0" xfId="0" applyNumberFormat="1" applyFont="1"/>
    <xf numFmtId="164" fontId="5" fillId="5" borderId="0" xfId="0" applyNumberFormat="1" applyFont="1" applyFill="1"/>
    <xf numFmtId="9" fontId="5" fillId="0" borderId="0" xfId="0" applyNumberFormat="1" applyFont="1"/>
    <xf numFmtId="0" fontId="4" fillId="0" borderId="0" xfId="0" applyFont="1" applyAlignment="1">
      <alignment horizontal="center"/>
    </xf>
    <xf numFmtId="0" fontId="5" fillId="5" borderId="0" xfId="0" applyFont="1" applyFill="1"/>
    <xf numFmtId="165" fontId="5" fillId="0" borderId="0" xfId="2" applyNumberFormat="1" applyFont="1"/>
    <xf numFmtId="164" fontId="5" fillId="5" borderId="0" xfId="1" applyNumberFormat="1" applyFont="1" applyFill="1"/>
    <xf numFmtId="164" fontId="4" fillId="5" borderId="0" xfId="0" applyNumberFormat="1" applyFont="1" applyFill="1"/>
    <xf numFmtId="164" fontId="5" fillId="0" borderId="0" xfId="0" applyNumberFormat="1" applyFont="1"/>
    <xf numFmtId="164" fontId="4" fillId="0" borderId="0" xfId="0" applyNumberFormat="1" applyFont="1"/>
    <xf numFmtId="0" fontId="4" fillId="5" borderId="0" xfId="0" applyFont="1" applyFill="1" applyAlignment="1">
      <alignment horizontal="center"/>
    </xf>
    <xf numFmtId="3" fontId="5" fillId="2" borderId="2" xfId="0" applyNumberFormat="1" applyFont="1" applyFill="1" applyBorder="1"/>
    <xf numFmtId="10" fontId="5" fillId="0" borderId="0" xfId="0" applyNumberFormat="1" applyFont="1"/>
    <xf numFmtId="43" fontId="5" fillId="0" borderId="0" xfId="0" applyNumberFormat="1" applyFont="1"/>
    <xf numFmtId="0" fontId="9" fillId="0" borderId="0" xfId="0" applyFont="1" applyAlignment="1">
      <alignment horizontal="left"/>
    </xf>
    <xf numFmtId="0" fontId="10" fillId="0" borderId="0" xfId="0" applyFont="1" applyAlignment="1">
      <alignment horizontal="left"/>
    </xf>
    <xf numFmtId="0" fontId="8"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19050</xdr:colOff>
      <xdr:row>2</xdr:row>
      <xdr:rowOff>190500</xdr:rowOff>
    </xdr:from>
    <xdr:to>
      <xdr:col>28</xdr:col>
      <xdr:colOff>545523</xdr:colOff>
      <xdr:row>5</xdr:row>
      <xdr:rowOff>187325</xdr:rowOff>
    </xdr:to>
    <xdr:pic>
      <xdr:nvPicPr>
        <xdr:cNvPr id="2" name="Picture 1">
          <a:extLst>
            <a:ext uri="{FF2B5EF4-FFF2-40B4-BE49-F238E27FC236}">
              <a16:creationId xmlns:a16="http://schemas.microsoft.com/office/drawing/2014/main" id="{7A7438BD-1558-410C-898A-EE3847347E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3900" y="666750"/>
          <a:ext cx="1745673" cy="711200"/>
        </a:xfrm>
        <a:prstGeom prst="rect">
          <a:avLst/>
        </a:prstGeom>
      </xdr:spPr>
    </xdr:pic>
    <xdr:clientData/>
  </xdr:twoCellAnchor>
  <xdr:twoCellAnchor editAs="oneCell">
    <xdr:from>
      <xdr:col>1</xdr:col>
      <xdr:colOff>1571625</xdr:colOff>
      <xdr:row>2</xdr:row>
      <xdr:rowOff>171450</xdr:rowOff>
    </xdr:from>
    <xdr:to>
      <xdr:col>1</xdr:col>
      <xdr:colOff>3317298</xdr:colOff>
      <xdr:row>5</xdr:row>
      <xdr:rowOff>171450</xdr:rowOff>
    </xdr:to>
    <xdr:pic>
      <xdr:nvPicPr>
        <xdr:cNvPr id="5" name="Picture 4">
          <a:extLst>
            <a:ext uri="{FF2B5EF4-FFF2-40B4-BE49-F238E27FC236}">
              <a16:creationId xmlns:a16="http://schemas.microsoft.com/office/drawing/2014/main" id="{B140C43A-0BFF-48E2-934F-C2BD414B93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1225" y="647700"/>
          <a:ext cx="1745673" cy="714375"/>
        </a:xfrm>
        <a:prstGeom prst="rect">
          <a:avLst/>
        </a:prstGeom>
      </xdr:spPr>
    </xdr:pic>
    <xdr:clientData/>
  </xdr:twoCellAnchor>
  <xdr:twoCellAnchor editAs="oneCell">
    <xdr:from>
      <xdr:col>1</xdr:col>
      <xdr:colOff>2378075</xdr:colOff>
      <xdr:row>72</xdr:row>
      <xdr:rowOff>9525</xdr:rowOff>
    </xdr:from>
    <xdr:to>
      <xdr:col>1</xdr:col>
      <xdr:colOff>4126923</xdr:colOff>
      <xdr:row>75</xdr:row>
      <xdr:rowOff>9525</xdr:rowOff>
    </xdr:to>
    <xdr:pic>
      <xdr:nvPicPr>
        <xdr:cNvPr id="6" name="Picture 5">
          <a:extLst>
            <a:ext uri="{FF2B5EF4-FFF2-40B4-BE49-F238E27FC236}">
              <a16:creationId xmlns:a16="http://schemas.microsoft.com/office/drawing/2014/main" id="{8D4AFFDC-AF7F-4A5C-A6C4-B6DF5F435F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7675" y="19859625"/>
          <a:ext cx="1748848" cy="714375"/>
        </a:xfrm>
        <a:prstGeom prst="rect">
          <a:avLst/>
        </a:prstGeom>
      </xdr:spPr>
    </xdr:pic>
    <xdr:clientData/>
  </xdr:twoCellAnchor>
  <xdr:twoCellAnchor editAs="oneCell">
    <xdr:from>
      <xdr:col>4</xdr:col>
      <xdr:colOff>19050</xdr:colOff>
      <xdr:row>72</xdr:row>
      <xdr:rowOff>0</xdr:rowOff>
    </xdr:from>
    <xdr:to>
      <xdr:col>27</xdr:col>
      <xdr:colOff>542348</xdr:colOff>
      <xdr:row>75</xdr:row>
      <xdr:rowOff>0</xdr:rowOff>
    </xdr:to>
    <xdr:pic>
      <xdr:nvPicPr>
        <xdr:cNvPr id="7" name="Picture 6">
          <a:extLst>
            <a:ext uri="{FF2B5EF4-FFF2-40B4-BE49-F238E27FC236}">
              <a16:creationId xmlns:a16="http://schemas.microsoft.com/office/drawing/2014/main" id="{EBA3419B-1A62-4B79-9486-2030D9EC4C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19850100"/>
          <a:ext cx="1742498" cy="714375"/>
        </a:xfrm>
        <a:prstGeom prst="rect">
          <a:avLst/>
        </a:prstGeom>
      </xdr:spPr>
    </xdr:pic>
    <xdr:clientData/>
  </xdr:twoCellAnchor>
  <xdr:twoCellAnchor editAs="oneCell">
    <xdr:from>
      <xdr:col>1</xdr:col>
      <xdr:colOff>2962275</xdr:colOff>
      <xdr:row>0</xdr:row>
      <xdr:rowOff>0</xdr:rowOff>
    </xdr:from>
    <xdr:to>
      <xdr:col>26</xdr:col>
      <xdr:colOff>343162</xdr:colOff>
      <xdr:row>2</xdr:row>
      <xdr:rowOff>104805</xdr:rowOff>
    </xdr:to>
    <xdr:pic>
      <xdr:nvPicPr>
        <xdr:cNvPr id="3" name="Picture 2">
          <a:extLst>
            <a:ext uri="{FF2B5EF4-FFF2-40B4-BE49-F238E27FC236}">
              <a16:creationId xmlns:a16="http://schemas.microsoft.com/office/drawing/2014/main" id="{F30CB01C-918A-5BA8-6ADA-A5FEF9CCACF7}"/>
            </a:ext>
          </a:extLst>
        </xdr:cNvPr>
        <xdr:cNvPicPr>
          <a:picLocks noChangeAspect="1"/>
        </xdr:cNvPicPr>
      </xdr:nvPicPr>
      <xdr:blipFill>
        <a:blip xmlns:r="http://schemas.openxmlformats.org/officeDocument/2006/relationships" r:embed="rId2"/>
        <a:stretch>
          <a:fillRect/>
        </a:stretch>
      </xdr:blipFill>
      <xdr:spPr>
        <a:xfrm>
          <a:off x="3571875" y="0"/>
          <a:ext cx="5096137" cy="581055"/>
        </a:xfrm>
        <a:prstGeom prst="rect">
          <a:avLst/>
        </a:prstGeom>
      </xdr:spPr>
    </xdr:pic>
    <xdr:clientData/>
  </xdr:twoCellAnchor>
  <xdr:twoCellAnchor editAs="oneCell">
    <xdr:from>
      <xdr:col>1</xdr:col>
      <xdr:colOff>2886075</xdr:colOff>
      <xdr:row>75</xdr:row>
      <xdr:rowOff>161925</xdr:rowOff>
    </xdr:from>
    <xdr:to>
      <xdr:col>26</xdr:col>
      <xdr:colOff>263787</xdr:colOff>
      <xdr:row>78</xdr:row>
      <xdr:rowOff>28605</xdr:rowOff>
    </xdr:to>
    <xdr:pic>
      <xdr:nvPicPr>
        <xdr:cNvPr id="9" name="Picture 8">
          <a:extLst>
            <a:ext uri="{FF2B5EF4-FFF2-40B4-BE49-F238E27FC236}">
              <a16:creationId xmlns:a16="http://schemas.microsoft.com/office/drawing/2014/main" id="{04049933-AD82-C9D3-7BF0-64FA108E9050}"/>
            </a:ext>
          </a:extLst>
        </xdr:cNvPr>
        <xdr:cNvPicPr>
          <a:picLocks noChangeAspect="1"/>
        </xdr:cNvPicPr>
      </xdr:nvPicPr>
      <xdr:blipFill>
        <a:blip xmlns:r="http://schemas.openxmlformats.org/officeDocument/2006/relationships" r:embed="rId2"/>
        <a:stretch>
          <a:fillRect/>
        </a:stretch>
      </xdr:blipFill>
      <xdr:spPr>
        <a:xfrm>
          <a:off x="3495675" y="20402550"/>
          <a:ext cx="5092962" cy="5810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1460500</xdr:colOff>
      <xdr:row>0</xdr:row>
      <xdr:rowOff>0</xdr:rowOff>
    </xdr:from>
    <xdr:to>
      <xdr:col>8</xdr:col>
      <xdr:colOff>183573</xdr:colOff>
      <xdr:row>3</xdr:row>
      <xdr:rowOff>76200</xdr:rowOff>
    </xdr:to>
    <xdr:pic>
      <xdr:nvPicPr>
        <xdr:cNvPr id="2" name="Picture 1">
          <a:extLst>
            <a:ext uri="{FF2B5EF4-FFF2-40B4-BE49-F238E27FC236}">
              <a16:creationId xmlns:a16="http://schemas.microsoft.com/office/drawing/2014/main" id="{46C5559D-F931-4C96-8ED1-8FD91198C1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8850" y="0"/>
          <a:ext cx="1666298" cy="7239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9BB7-8E16-4976-8CFD-523533B841CF}">
  <dimension ref="B7:V100"/>
  <sheetViews>
    <sheetView tabSelected="1" topLeftCell="A56" zoomScaleNormal="100" workbookViewId="0">
      <selection activeCell="C76" sqref="C76"/>
    </sheetView>
  </sheetViews>
  <sheetFormatPr defaultRowHeight="18.5" x14ac:dyDescent="0.45"/>
  <cols>
    <col min="1" max="1" width="8.7265625" style="16"/>
    <col min="2" max="2" width="67.1796875" style="16" customWidth="1"/>
    <col min="3" max="3" width="25.81640625" style="16" customWidth="1"/>
    <col min="4" max="5" width="8.7265625" style="16"/>
    <col min="6" max="6" width="32.1796875" style="16" hidden="1" customWidth="1"/>
    <col min="7" max="7" width="11.1796875" style="16" hidden="1" customWidth="1"/>
    <col min="8" max="8" width="9.1796875" style="16" hidden="1" customWidth="1"/>
    <col min="9" max="10" width="8.7265625" style="16" hidden="1" customWidth="1"/>
    <col min="11" max="14" width="9.1796875" style="16" hidden="1" customWidth="1"/>
    <col min="15" max="15" width="11.54296875" style="16" hidden="1" customWidth="1"/>
    <col min="16" max="16" width="13.26953125" style="16" hidden="1" customWidth="1"/>
    <col min="17" max="21" width="11.54296875" style="16" hidden="1" customWidth="1"/>
    <col min="22" max="22" width="9.1796875" style="16" hidden="1" customWidth="1"/>
    <col min="23" max="26" width="0" style="16" hidden="1" customWidth="1"/>
    <col min="27" max="16384" width="8.7265625" style="16"/>
  </cols>
  <sheetData>
    <row r="7" spans="2:18" ht="31" x14ac:dyDescent="0.7">
      <c r="B7" s="42" t="s">
        <v>66</v>
      </c>
      <c r="C7" s="43"/>
      <c r="D7" s="43"/>
    </row>
    <row r="8" spans="2:18" x14ac:dyDescent="0.45">
      <c r="B8" s="15"/>
    </row>
    <row r="9" spans="2:18" ht="21" x14ac:dyDescent="0.5">
      <c r="B9" s="13" t="s">
        <v>58</v>
      </c>
    </row>
    <row r="10" spans="2:18" x14ac:dyDescent="0.45">
      <c r="B10" s="16" t="s">
        <v>74</v>
      </c>
    </row>
    <row r="11" spans="2:18" x14ac:dyDescent="0.45">
      <c r="B11" s="16" t="s">
        <v>75</v>
      </c>
    </row>
    <row r="12" spans="2:18" x14ac:dyDescent="0.45">
      <c r="B12" s="16" t="s">
        <v>59</v>
      </c>
    </row>
    <row r="13" spans="2:18" x14ac:dyDescent="0.45">
      <c r="R13" s="15"/>
    </row>
    <row r="14" spans="2:18" x14ac:dyDescent="0.45">
      <c r="B14" s="44" t="s">
        <v>57</v>
      </c>
    </row>
    <row r="15" spans="2:18" ht="19" thickBot="1" x14ac:dyDescent="0.5">
      <c r="B15" s="21"/>
      <c r="R15" s="15"/>
    </row>
    <row r="16" spans="2:18" ht="19" thickBot="1" x14ac:dyDescent="0.5">
      <c r="B16" s="21" t="s">
        <v>45</v>
      </c>
      <c r="C16" s="22" t="s">
        <v>76</v>
      </c>
    </row>
    <row r="17" spans="2:18" ht="19" thickBot="1" x14ac:dyDescent="0.5">
      <c r="B17" s="21"/>
    </row>
    <row r="18" spans="2:18" ht="19" thickBot="1" x14ac:dyDescent="0.5">
      <c r="B18" s="21" t="s">
        <v>46</v>
      </c>
      <c r="C18" s="22"/>
      <c r="D18" s="16" t="s">
        <v>44</v>
      </c>
    </row>
    <row r="19" spans="2:18" ht="19" thickBot="1" x14ac:dyDescent="0.5">
      <c r="B19" s="21"/>
    </row>
    <row r="20" spans="2:18" ht="37.5" thickBot="1" x14ac:dyDescent="0.5">
      <c r="B20" s="21" t="s">
        <v>47</v>
      </c>
      <c r="C20" s="22"/>
      <c r="D20" s="16" t="s">
        <v>44</v>
      </c>
      <c r="G20" s="23"/>
    </row>
    <row r="21" spans="2:18" ht="30" x14ac:dyDescent="0.45">
      <c r="B21" s="17" t="s">
        <v>63</v>
      </c>
    </row>
    <row r="22" spans="2:18" ht="19" thickBot="1" x14ac:dyDescent="0.5">
      <c r="B22" s="21"/>
    </row>
    <row r="23" spans="2:18" ht="19" thickBot="1" x14ac:dyDescent="0.5">
      <c r="B23" s="21" t="s">
        <v>48</v>
      </c>
      <c r="C23" s="22"/>
      <c r="D23" s="16" t="s">
        <v>44</v>
      </c>
      <c r="R23" s="15"/>
    </row>
    <row r="24" spans="2:18" ht="30" x14ac:dyDescent="0.45">
      <c r="B24" s="17" t="s">
        <v>49</v>
      </c>
    </row>
    <row r="25" spans="2:18" x14ac:dyDescent="0.45">
      <c r="B25" s="21"/>
    </row>
    <row r="26" spans="2:18" x14ac:dyDescent="0.45">
      <c r="B26" s="21" t="s">
        <v>69</v>
      </c>
      <c r="C26" s="25"/>
    </row>
    <row r="27" spans="2:18" ht="30" x14ac:dyDescent="0.45">
      <c r="B27" s="17" t="s">
        <v>64</v>
      </c>
    </row>
    <row r="28" spans="2:18" x14ac:dyDescent="0.45">
      <c r="B28" s="21"/>
    </row>
    <row r="29" spans="2:18" x14ac:dyDescent="0.45">
      <c r="B29" s="21" t="s">
        <v>70</v>
      </c>
      <c r="C29" s="25"/>
      <c r="D29" s="16" t="s">
        <v>41</v>
      </c>
    </row>
    <row r="30" spans="2:18" ht="44.5" x14ac:dyDescent="0.45">
      <c r="B30" s="17" t="s">
        <v>60</v>
      </c>
    </row>
    <row r="31" spans="2:18" ht="30" x14ac:dyDescent="0.45">
      <c r="B31" s="17" t="s">
        <v>65</v>
      </c>
    </row>
    <row r="32" spans="2:18" x14ac:dyDescent="0.45">
      <c r="B32" s="24"/>
    </row>
    <row r="33" spans="2:21" x14ac:dyDescent="0.45">
      <c r="B33" s="21" t="s">
        <v>71</v>
      </c>
      <c r="C33" s="25"/>
    </row>
    <row r="34" spans="2:21" ht="30" x14ac:dyDescent="0.45">
      <c r="B34" s="17" t="s">
        <v>61</v>
      </c>
    </row>
    <row r="35" spans="2:21" x14ac:dyDescent="0.45">
      <c r="B35" s="21"/>
    </row>
    <row r="36" spans="2:21" x14ac:dyDescent="0.45">
      <c r="B36" s="21" t="s">
        <v>72</v>
      </c>
      <c r="C36" s="25"/>
      <c r="D36" s="16" t="s">
        <v>42</v>
      </c>
    </row>
    <row r="37" spans="2:21" ht="73.5" x14ac:dyDescent="0.45">
      <c r="B37" s="17" t="s">
        <v>62</v>
      </c>
      <c r="C37" s="26"/>
    </row>
    <row r="38" spans="2:21" x14ac:dyDescent="0.45">
      <c r="B38" s="21"/>
    </row>
    <row r="39" spans="2:21" ht="37" x14ac:dyDescent="0.45">
      <c r="B39" s="21" t="s">
        <v>73</v>
      </c>
      <c r="C39" s="27"/>
    </row>
    <row r="40" spans="2:21" ht="19" thickBot="1" x14ac:dyDescent="0.5">
      <c r="B40" s="21"/>
    </row>
    <row r="41" spans="2:21" ht="19" thickBot="1" x14ac:dyDescent="0.5">
      <c r="B41" s="15" t="s">
        <v>30</v>
      </c>
      <c r="C41" s="18">
        <f>C29+C36+C39</f>
        <v>0</v>
      </c>
      <c r="F41" s="16" t="s">
        <v>3</v>
      </c>
      <c r="G41" s="28">
        <v>0.02</v>
      </c>
      <c r="O41" s="23">
        <v>150000</v>
      </c>
      <c r="P41" s="23">
        <f>+O41*7</f>
        <v>1050000</v>
      </c>
      <c r="Q41" s="23">
        <v>200000</v>
      </c>
      <c r="R41" s="23">
        <v>200000</v>
      </c>
      <c r="S41" s="23">
        <f>+Q41+R41</f>
        <v>400000</v>
      </c>
      <c r="T41" s="23">
        <f>+S41*2</f>
        <v>800000</v>
      </c>
      <c r="U41" s="23"/>
    </row>
    <row r="42" spans="2:21" x14ac:dyDescent="0.45">
      <c r="O42" s="23">
        <v>43600</v>
      </c>
      <c r="P42" s="23">
        <f>+O42*7</f>
        <v>305200</v>
      </c>
      <c r="Q42" s="23">
        <v>64667</v>
      </c>
      <c r="R42" s="23">
        <v>64667</v>
      </c>
      <c r="S42" s="23">
        <f>+Q42+R42</f>
        <v>129334</v>
      </c>
      <c r="T42" s="23">
        <f>+S42*2</f>
        <v>258668</v>
      </c>
      <c r="U42" s="23">
        <f>+C51-T42</f>
        <v>-258668</v>
      </c>
    </row>
    <row r="43" spans="2:21" x14ac:dyDescent="0.45">
      <c r="B43" s="16" t="s">
        <v>1</v>
      </c>
      <c r="C43" s="29">
        <f>G79</f>
        <v>0</v>
      </c>
      <c r="O43" s="23"/>
      <c r="P43" s="23"/>
      <c r="Q43" s="23">
        <f>+Q41-Q42</f>
        <v>135333</v>
      </c>
      <c r="R43" s="23">
        <f>+R41-R42</f>
        <v>135333</v>
      </c>
      <c r="S43" s="23">
        <f>+S41-S42</f>
        <v>270666</v>
      </c>
      <c r="T43" s="23">
        <f>+S43*2</f>
        <v>541332</v>
      </c>
      <c r="U43" s="23"/>
    </row>
    <row r="44" spans="2:21" x14ac:dyDescent="0.45">
      <c r="F44" s="15" t="s">
        <v>67</v>
      </c>
    </row>
    <row r="45" spans="2:21" x14ac:dyDescent="0.45">
      <c r="B45" s="16" t="s">
        <v>2</v>
      </c>
      <c r="C45" s="29">
        <f>C41*G41</f>
        <v>0</v>
      </c>
      <c r="D45" s="30"/>
      <c r="F45" s="31" t="s">
        <v>4</v>
      </c>
      <c r="G45" s="31" t="s">
        <v>5</v>
      </c>
      <c r="H45" s="16" t="s">
        <v>6</v>
      </c>
    </row>
    <row r="47" spans="2:21" x14ac:dyDescent="0.45">
      <c r="B47" s="16" t="s">
        <v>14</v>
      </c>
      <c r="C47" s="32">
        <f>IF(C23="No",IF(C20="Yes",G100,G90),0)</f>
        <v>0</v>
      </c>
      <c r="F47" s="23">
        <v>0</v>
      </c>
      <c r="G47" s="23">
        <v>54435</v>
      </c>
      <c r="H47" s="33">
        <v>0</v>
      </c>
    </row>
    <row r="48" spans="2:21" x14ac:dyDescent="0.45">
      <c r="F48" s="23">
        <f>G47</f>
        <v>54435</v>
      </c>
      <c r="G48" s="23">
        <v>62850</v>
      </c>
      <c r="H48" s="33">
        <v>0.01</v>
      </c>
    </row>
    <row r="49" spans="2:11" x14ac:dyDescent="0.45">
      <c r="B49" s="16" t="s">
        <v>9</v>
      </c>
      <c r="C49" s="34">
        <f>G68</f>
        <v>0</v>
      </c>
      <c r="F49" s="23">
        <f>G48+1</f>
        <v>62851</v>
      </c>
      <c r="G49" s="23">
        <v>66620</v>
      </c>
      <c r="H49" s="33">
        <v>0.02</v>
      </c>
    </row>
    <row r="50" spans="2:11" x14ac:dyDescent="0.45">
      <c r="F50" s="23">
        <f t="shared" ref="F50:F65" si="0">G49+1</f>
        <v>66621</v>
      </c>
      <c r="G50" s="23">
        <v>70618</v>
      </c>
      <c r="H50" s="33">
        <v>2.5000000000000001E-2</v>
      </c>
    </row>
    <row r="51" spans="2:11" x14ac:dyDescent="0.45">
      <c r="B51" s="15" t="s">
        <v>22</v>
      </c>
      <c r="C51" s="35">
        <f>C43+C45+C47+C49</f>
        <v>0</v>
      </c>
      <c r="E51" s="36"/>
      <c r="F51" s="23">
        <f t="shared" si="0"/>
        <v>70619</v>
      </c>
      <c r="G51" s="23">
        <v>74855</v>
      </c>
      <c r="H51" s="33">
        <v>0.03</v>
      </c>
    </row>
    <row r="52" spans="2:11" x14ac:dyDescent="0.45">
      <c r="B52" s="15"/>
      <c r="C52" s="37"/>
      <c r="E52" s="36"/>
      <c r="F52" s="23">
        <f t="shared" si="0"/>
        <v>74856</v>
      </c>
      <c r="G52" s="23">
        <v>79346</v>
      </c>
      <c r="H52" s="33">
        <v>3.5000000000000003E-2</v>
      </c>
    </row>
    <row r="53" spans="2:11" x14ac:dyDescent="0.45">
      <c r="B53" s="15" t="s">
        <v>37</v>
      </c>
      <c r="C53" s="20" t="e">
        <f>C51/C41</f>
        <v>#DIV/0!</v>
      </c>
      <c r="D53" s="16" t="s">
        <v>38</v>
      </c>
      <c r="E53" s="36"/>
      <c r="F53" s="23">
        <f t="shared" si="0"/>
        <v>79347</v>
      </c>
      <c r="G53" s="23">
        <v>84107</v>
      </c>
      <c r="H53" s="33">
        <v>0.04</v>
      </c>
    </row>
    <row r="54" spans="2:11" x14ac:dyDescent="0.45">
      <c r="E54" s="36"/>
      <c r="F54" s="23">
        <f t="shared" si="0"/>
        <v>84108</v>
      </c>
      <c r="G54" s="23">
        <v>89154</v>
      </c>
      <c r="H54" s="33">
        <v>4.4999999999999998E-2</v>
      </c>
    </row>
    <row r="55" spans="2:11" x14ac:dyDescent="0.45">
      <c r="F55" s="23">
        <f t="shared" si="0"/>
        <v>89155</v>
      </c>
      <c r="G55" s="23">
        <v>94503</v>
      </c>
      <c r="H55" s="33">
        <v>0.05</v>
      </c>
    </row>
    <row r="56" spans="2:11" x14ac:dyDescent="0.45">
      <c r="B56" s="15" t="s">
        <v>56</v>
      </c>
      <c r="F56" s="23">
        <f t="shared" si="0"/>
        <v>94504</v>
      </c>
      <c r="G56" s="23">
        <v>100174</v>
      </c>
      <c r="H56" s="33">
        <v>5.5E-2</v>
      </c>
      <c r="K56" s="15"/>
    </row>
    <row r="57" spans="2:11" x14ac:dyDescent="0.45">
      <c r="B57" s="16" t="s">
        <v>52</v>
      </c>
      <c r="C57" s="27"/>
      <c r="F57" s="23">
        <f t="shared" si="0"/>
        <v>100175</v>
      </c>
      <c r="G57" s="23">
        <v>106185</v>
      </c>
      <c r="H57" s="33">
        <v>0.06</v>
      </c>
    </row>
    <row r="58" spans="2:11" x14ac:dyDescent="0.45">
      <c r="B58" s="16" t="s">
        <v>53</v>
      </c>
      <c r="C58" s="27"/>
      <c r="F58" s="23">
        <f t="shared" si="0"/>
        <v>106186</v>
      </c>
      <c r="G58" s="23">
        <v>112556</v>
      </c>
      <c r="H58" s="33">
        <v>6.5000000000000002E-2</v>
      </c>
    </row>
    <row r="59" spans="2:11" x14ac:dyDescent="0.45">
      <c r="B59" s="16" t="s">
        <v>54</v>
      </c>
      <c r="C59" s="27"/>
      <c r="F59" s="23">
        <f t="shared" si="0"/>
        <v>112557</v>
      </c>
      <c r="G59" s="23">
        <v>119309</v>
      </c>
      <c r="H59" s="33">
        <v>7.0000000000000007E-2</v>
      </c>
    </row>
    <row r="60" spans="2:11" x14ac:dyDescent="0.45">
      <c r="B60" s="16" t="s">
        <v>55</v>
      </c>
      <c r="C60" s="27"/>
      <c r="F60" s="23">
        <f t="shared" si="0"/>
        <v>119310</v>
      </c>
      <c r="G60" s="23">
        <v>126467</v>
      </c>
      <c r="H60" s="33">
        <v>7.4999999999999997E-2</v>
      </c>
    </row>
    <row r="61" spans="2:11" x14ac:dyDescent="0.45">
      <c r="B61" s="16" t="s">
        <v>29</v>
      </c>
      <c r="C61" s="38">
        <f>SUM(C57:C60)</f>
        <v>0</v>
      </c>
      <c r="F61" s="23">
        <f t="shared" si="0"/>
        <v>126468</v>
      </c>
      <c r="G61" s="23">
        <v>134056</v>
      </c>
      <c r="H61" s="33">
        <v>0.08</v>
      </c>
    </row>
    <row r="62" spans="2:11" x14ac:dyDescent="0.45">
      <c r="F62" s="23">
        <f t="shared" si="0"/>
        <v>134057</v>
      </c>
      <c r="G62" s="23">
        <v>142100</v>
      </c>
      <c r="H62" s="33">
        <v>8.5000000000000006E-2</v>
      </c>
    </row>
    <row r="63" spans="2:11" x14ac:dyDescent="0.45">
      <c r="B63" s="15" t="s">
        <v>50</v>
      </c>
      <c r="C63" s="19">
        <f>C51-C61</f>
        <v>0</v>
      </c>
      <c r="F63" s="23">
        <f t="shared" si="0"/>
        <v>142101</v>
      </c>
      <c r="G63" s="23">
        <v>150626</v>
      </c>
      <c r="H63" s="33">
        <v>0.09</v>
      </c>
    </row>
    <row r="64" spans="2:11" x14ac:dyDescent="0.45">
      <c r="F64" s="23">
        <f t="shared" si="0"/>
        <v>150627</v>
      </c>
      <c r="G64" s="23">
        <v>159663</v>
      </c>
      <c r="H64" s="33">
        <v>9.5000000000000001E-2</v>
      </c>
    </row>
    <row r="65" spans="2:9" x14ac:dyDescent="0.45">
      <c r="B65" s="16" t="s">
        <v>51</v>
      </c>
      <c r="C65" s="39"/>
      <c r="F65" s="23">
        <f t="shared" si="0"/>
        <v>159664</v>
      </c>
      <c r="G65" s="23"/>
      <c r="H65" s="33">
        <v>0.1</v>
      </c>
    </row>
    <row r="67" spans="2:9" x14ac:dyDescent="0.45">
      <c r="B67" s="15" t="s">
        <v>34</v>
      </c>
      <c r="C67" s="19">
        <f>C63-C65</f>
        <v>0</v>
      </c>
      <c r="D67" s="16" t="s">
        <v>40</v>
      </c>
      <c r="F67" s="16" t="s">
        <v>0</v>
      </c>
      <c r="G67" s="36">
        <f>C41</f>
        <v>0</v>
      </c>
    </row>
    <row r="68" spans="2:9" x14ac:dyDescent="0.45">
      <c r="F68" s="16" t="s">
        <v>21</v>
      </c>
      <c r="G68" s="16">
        <f>IF(C18="No",0,IF(G67&lt;F48,G67*H47,IF(G67&lt;F49,G67*H48,IF(G67&lt;F50,G67*H49,IF(G67&lt;F51,G67*H50,IF(G67&lt;F52,G67*H51,IF(G67&lt;F53,G67*H52,IF(G67&lt;F54,G67*H53,IF(G67&lt;F55,G67*H54,IF(G67&lt;F56,G67*H55,IF(G67&lt;F57,G67*H56,IF(G67&lt;F58,G67*H57,IF(G67&lt;F59,G67*H58,IF(G67&lt;F60,G67*H59,IF(G67&lt;F61,G67*H60,IF(G67&lt;F62,G67*H61,IF(G67&lt;F63,G67*H62,IF(G67&lt;F64,G67*H63,IF(G67&lt;F65,G67*H64,G67*H65)))))))))))))))))))</f>
        <v>0</v>
      </c>
    </row>
    <row r="70" spans="2:9" x14ac:dyDescent="0.45">
      <c r="B70" s="15" t="s">
        <v>39</v>
      </c>
      <c r="F70" s="15" t="s">
        <v>68</v>
      </c>
    </row>
    <row r="71" spans="2:9" x14ac:dyDescent="0.45">
      <c r="B71" s="15" t="s">
        <v>43</v>
      </c>
    </row>
    <row r="72" spans="2:9" x14ac:dyDescent="0.45">
      <c r="F72" s="16">
        <v>0</v>
      </c>
      <c r="G72" s="16">
        <v>18200</v>
      </c>
      <c r="H72" s="16">
        <v>0</v>
      </c>
    </row>
    <row r="73" spans="2:9" x14ac:dyDescent="0.45">
      <c r="F73" s="16">
        <f>G72+1</f>
        <v>18201</v>
      </c>
      <c r="G73" s="16">
        <v>45000</v>
      </c>
      <c r="H73" s="16">
        <v>0</v>
      </c>
      <c r="I73" s="16">
        <v>0.16</v>
      </c>
    </row>
    <row r="74" spans="2:9" x14ac:dyDescent="0.45">
      <c r="F74" s="16">
        <f t="shared" ref="F74:F76" si="1">G73+1</f>
        <v>45001</v>
      </c>
      <c r="G74" s="16">
        <v>135000</v>
      </c>
      <c r="H74" s="16">
        <v>4288</v>
      </c>
      <c r="I74" s="16">
        <v>0.3</v>
      </c>
    </row>
    <row r="75" spans="2:9" x14ac:dyDescent="0.45">
      <c r="F75" s="16">
        <f t="shared" si="1"/>
        <v>135001</v>
      </c>
      <c r="G75" s="16">
        <v>190000</v>
      </c>
      <c r="H75" s="16">
        <v>31288</v>
      </c>
      <c r="I75" s="16">
        <v>0.37</v>
      </c>
    </row>
    <row r="76" spans="2:9" x14ac:dyDescent="0.45">
      <c r="F76" s="16">
        <f t="shared" si="1"/>
        <v>190001</v>
      </c>
      <c r="H76" s="16">
        <v>51667</v>
      </c>
      <c r="I76" s="16">
        <v>0.45</v>
      </c>
    </row>
    <row r="78" spans="2:9" x14ac:dyDescent="0.45">
      <c r="F78" s="16" t="s">
        <v>0</v>
      </c>
      <c r="G78" s="36">
        <f>C41</f>
        <v>0</v>
      </c>
    </row>
    <row r="79" spans="2:9" x14ac:dyDescent="0.45">
      <c r="F79" s="16" t="s">
        <v>20</v>
      </c>
      <c r="G79" s="36">
        <f>IF(G78&lt;F73,H72,IF(G78&lt;F74,H73+(G78-F73)*I73,IF(G78&lt;F75,H74+(G78-F74)*I74,IF(G78&lt;F76,H75+(G78-F75)*I75,H76+(G78-F76)*I76))))</f>
        <v>0</v>
      </c>
    </row>
    <row r="80" spans="2:9" x14ac:dyDescent="0.45">
      <c r="G80" s="36"/>
    </row>
    <row r="82" spans="6:8" x14ac:dyDescent="0.45">
      <c r="F82" s="16" t="s">
        <v>16</v>
      </c>
    </row>
    <row r="83" spans="6:8" x14ac:dyDescent="0.45">
      <c r="F83" s="15" t="s">
        <v>15</v>
      </c>
    </row>
    <row r="84" spans="6:8" x14ac:dyDescent="0.45">
      <c r="F84" s="16">
        <v>0</v>
      </c>
      <c r="G84" s="16">
        <v>93000</v>
      </c>
      <c r="H84" s="30">
        <v>0</v>
      </c>
    </row>
    <row r="85" spans="6:8" x14ac:dyDescent="0.45">
      <c r="F85" s="16">
        <f>+G84+1</f>
        <v>93001</v>
      </c>
      <c r="G85" s="16">
        <v>108000</v>
      </c>
      <c r="H85" s="30">
        <v>0.01</v>
      </c>
    </row>
    <row r="86" spans="6:8" x14ac:dyDescent="0.45">
      <c r="F86" s="16">
        <f>+G85+1</f>
        <v>108001</v>
      </c>
      <c r="G86" s="16">
        <v>144000</v>
      </c>
      <c r="H86" s="40">
        <v>1.2500000000000001E-2</v>
      </c>
    </row>
    <row r="87" spans="6:8" x14ac:dyDescent="0.45">
      <c r="F87" s="16">
        <f>+G86+1</f>
        <v>144001</v>
      </c>
      <c r="H87" s="40">
        <v>1.4999999999999999E-2</v>
      </c>
    </row>
    <row r="89" spans="6:8" x14ac:dyDescent="0.45">
      <c r="F89" s="16" t="s">
        <v>0</v>
      </c>
      <c r="G89" s="36">
        <f>C41</f>
        <v>0</v>
      </c>
      <c r="H89" s="41"/>
    </row>
    <row r="90" spans="6:8" x14ac:dyDescent="0.45">
      <c r="F90" s="16" t="s">
        <v>19</v>
      </c>
      <c r="G90" s="16">
        <f>IF(G89&lt;F85,G89*H84,IF(G89&lt;F86,G89*H85,IF(G89&lt;F87,G89*H86,G89*H87)))</f>
        <v>0</v>
      </c>
    </row>
    <row r="93" spans="6:8" x14ac:dyDescent="0.45">
      <c r="F93" s="16" t="s">
        <v>17</v>
      </c>
    </row>
    <row r="94" spans="6:8" x14ac:dyDescent="0.45">
      <c r="F94" s="16">
        <v>0</v>
      </c>
      <c r="G94" s="16">
        <v>186000</v>
      </c>
      <c r="H94" s="30">
        <v>0</v>
      </c>
    </row>
    <row r="95" spans="6:8" x14ac:dyDescent="0.45">
      <c r="F95" s="16">
        <f>G94+1</f>
        <v>186001</v>
      </c>
      <c r="G95" s="16">
        <v>216000</v>
      </c>
      <c r="H95" s="30">
        <v>0.01</v>
      </c>
    </row>
    <row r="96" spans="6:8" x14ac:dyDescent="0.45">
      <c r="F96" s="16">
        <f>G95+1</f>
        <v>216001</v>
      </c>
      <c r="G96" s="16">
        <v>288000</v>
      </c>
      <c r="H96" s="40">
        <v>1.2500000000000001E-2</v>
      </c>
    </row>
    <row r="97" spans="6:8" x14ac:dyDescent="0.45">
      <c r="F97" s="16">
        <f>G96+1</f>
        <v>288001</v>
      </c>
      <c r="H97" s="40">
        <v>1.4999999999999999E-2</v>
      </c>
    </row>
    <row r="99" spans="6:8" x14ac:dyDescent="0.45">
      <c r="F99" s="16" t="s">
        <v>0</v>
      </c>
      <c r="G99" s="36">
        <f>C41</f>
        <v>0</v>
      </c>
    </row>
    <row r="100" spans="6:8" x14ac:dyDescent="0.45">
      <c r="F100" s="16" t="s">
        <v>19</v>
      </c>
      <c r="G100" s="16">
        <f>IF(G99&lt;F95,G99*H94,IF(G99&lt;F96,G99*H95,IF(G99&lt;F97,G99*H96,G99*H97)))</f>
        <v>0</v>
      </c>
    </row>
  </sheetData>
  <dataValidations count="1">
    <dataValidation type="list" allowBlank="1" showInputMessage="1" showErrorMessage="1" sqref="C23 C18:C20" xr:uid="{EA3F7718-8766-4B1A-8EB4-B6DF7D459D70}">
      <formula1>"Yes,No"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0BC8C-245C-4B1F-A95B-CB57B17511C5}">
  <dimension ref="A1:I74"/>
  <sheetViews>
    <sheetView workbookViewId="0">
      <selection activeCell="B25" sqref="B25"/>
    </sheetView>
  </sheetViews>
  <sheetFormatPr defaultRowHeight="14.5" x14ac:dyDescent="0.35"/>
  <cols>
    <col min="1" max="1" width="30.54296875" customWidth="1"/>
    <col min="2" max="2" width="25.81640625" customWidth="1"/>
    <col min="5" max="5" width="32.1796875" hidden="1" customWidth="1"/>
    <col min="6" max="6" width="11.1796875" hidden="1" customWidth="1"/>
    <col min="7" max="7" width="9.1796875" hidden="1" customWidth="1"/>
    <col min="8" max="8" width="8.7265625" hidden="1" customWidth="1"/>
  </cols>
  <sheetData>
    <row r="1" spans="1:6" ht="21" x14ac:dyDescent="0.5">
      <c r="A1" s="13" t="s">
        <v>32</v>
      </c>
    </row>
    <row r="2" spans="1:6" x14ac:dyDescent="0.35">
      <c r="A2" s="1"/>
    </row>
    <row r="3" spans="1:6" x14ac:dyDescent="0.35">
      <c r="A3" s="1"/>
    </row>
    <row r="4" spans="1:6" x14ac:dyDescent="0.35">
      <c r="A4" s="1"/>
    </row>
    <row r="6" spans="1:6" ht="15" thickBot="1" x14ac:dyDescent="0.4"/>
    <row r="7" spans="1:6" ht="15" thickBot="1" x14ac:dyDescent="0.4">
      <c r="A7" t="s">
        <v>31</v>
      </c>
      <c r="B7" s="11" t="s">
        <v>35</v>
      </c>
    </row>
    <row r="8" spans="1:6" ht="15" thickBot="1" x14ac:dyDescent="0.4"/>
    <row r="9" spans="1:6" ht="15" thickBot="1" x14ac:dyDescent="0.4">
      <c r="A9" t="s">
        <v>10</v>
      </c>
      <c r="B9" s="11" t="s">
        <v>12</v>
      </c>
    </row>
    <row r="10" spans="1:6" ht="15" thickBot="1" x14ac:dyDescent="0.4"/>
    <row r="11" spans="1:6" ht="15" thickBot="1" x14ac:dyDescent="0.4">
      <c r="A11" t="s">
        <v>18</v>
      </c>
      <c r="B11" s="11" t="s">
        <v>12</v>
      </c>
      <c r="F11" s="4"/>
    </row>
    <row r="12" spans="1:6" ht="15" thickBot="1" x14ac:dyDescent="0.4"/>
    <row r="13" spans="1:6" ht="15" thickBot="1" x14ac:dyDescent="0.4">
      <c r="A13" t="s">
        <v>13</v>
      </c>
      <c r="B13" s="11" t="s">
        <v>11</v>
      </c>
    </row>
    <row r="14" spans="1:6" ht="15" thickBot="1" x14ac:dyDescent="0.4"/>
    <row r="15" spans="1:6" ht="15" thickBot="1" x14ac:dyDescent="0.4">
      <c r="A15" s="1" t="s">
        <v>30</v>
      </c>
      <c r="B15" s="12">
        <v>110000</v>
      </c>
      <c r="C15" t="s">
        <v>36</v>
      </c>
      <c r="E15" t="s">
        <v>3</v>
      </c>
      <c r="F15" s="6">
        <v>0.02</v>
      </c>
    </row>
    <row r="17" spans="1:9" x14ac:dyDescent="0.35">
      <c r="A17" t="s">
        <v>1</v>
      </c>
      <c r="B17" s="7">
        <f>F53</f>
        <v>26216.674999999999</v>
      </c>
    </row>
    <row r="18" spans="1:9" x14ac:dyDescent="0.35">
      <c r="E18" s="1" t="s">
        <v>7</v>
      </c>
    </row>
    <row r="19" spans="1:9" x14ac:dyDescent="0.35">
      <c r="A19" t="s">
        <v>2</v>
      </c>
      <c r="B19" s="7">
        <f>B15*F15</f>
        <v>2200</v>
      </c>
      <c r="C19" s="2"/>
      <c r="E19" s="3" t="s">
        <v>4</v>
      </c>
      <c r="F19" s="3" t="s">
        <v>5</v>
      </c>
      <c r="G19" t="s">
        <v>6</v>
      </c>
    </row>
    <row r="21" spans="1:9" x14ac:dyDescent="0.35">
      <c r="A21" t="s">
        <v>14</v>
      </c>
      <c r="B21">
        <f>IF(B13="No",IF(B11="Yes",F74,F64),0)</f>
        <v>0</v>
      </c>
      <c r="E21" s="4">
        <v>0</v>
      </c>
      <c r="F21" s="4">
        <v>47014</v>
      </c>
      <c r="G21" s="5">
        <v>0</v>
      </c>
    </row>
    <row r="22" spans="1:9" x14ac:dyDescent="0.35">
      <c r="E22" s="4">
        <f>F21</f>
        <v>47014</v>
      </c>
      <c r="F22" s="4">
        <v>54282</v>
      </c>
      <c r="G22" s="5">
        <v>0.01</v>
      </c>
    </row>
    <row r="23" spans="1:9" x14ac:dyDescent="0.35">
      <c r="A23" t="s">
        <v>9</v>
      </c>
      <c r="B23" s="4">
        <f>F42</f>
        <v>0</v>
      </c>
      <c r="E23" s="4">
        <f>F22+1</f>
        <v>54283</v>
      </c>
      <c r="F23" s="4">
        <v>57538</v>
      </c>
      <c r="G23" s="5">
        <v>0.02</v>
      </c>
    </row>
    <row r="24" spans="1:9" x14ac:dyDescent="0.35">
      <c r="E24" s="4">
        <f t="shared" ref="E24:E39" si="0">F23+1</f>
        <v>57539</v>
      </c>
      <c r="F24" s="4">
        <v>60991</v>
      </c>
      <c r="G24" s="5">
        <v>2.5000000000000001E-2</v>
      </c>
    </row>
    <row r="25" spans="1:9" x14ac:dyDescent="0.35">
      <c r="A25" s="1" t="s">
        <v>22</v>
      </c>
      <c r="B25" s="10">
        <f>B17+B19+B21+B23</f>
        <v>28416.674999999999</v>
      </c>
      <c r="D25" s="7">
        <f>+B15-B25</f>
        <v>81583.324999999997</v>
      </c>
      <c r="E25" s="4">
        <f t="shared" si="0"/>
        <v>60992</v>
      </c>
      <c r="F25" s="4">
        <v>64651</v>
      </c>
      <c r="G25" s="5">
        <v>0.03</v>
      </c>
      <c r="I25">
        <f>+D25/12</f>
        <v>6798.6104166666664</v>
      </c>
    </row>
    <row r="26" spans="1:9" x14ac:dyDescent="0.35">
      <c r="E26" s="4">
        <f t="shared" si="0"/>
        <v>64652</v>
      </c>
      <c r="F26" s="4">
        <v>68529</v>
      </c>
      <c r="G26" s="5">
        <v>3.5000000000000003E-2</v>
      </c>
    </row>
    <row r="27" spans="1:9" x14ac:dyDescent="0.35">
      <c r="E27" s="4">
        <f t="shared" si="0"/>
        <v>68530</v>
      </c>
      <c r="F27" s="4">
        <v>72641</v>
      </c>
      <c r="G27" s="5">
        <v>0.04</v>
      </c>
    </row>
    <row r="28" spans="1:9" x14ac:dyDescent="0.35">
      <c r="A28" s="1" t="s">
        <v>23</v>
      </c>
      <c r="E28" s="4">
        <f t="shared" si="0"/>
        <v>72642</v>
      </c>
      <c r="F28" s="4">
        <v>77001</v>
      </c>
      <c r="G28" s="5">
        <v>4.4999999999999998E-2</v>
      </c>
    </row>
    <row r="29" spans="1:9" x14ac:dyDescent="0.35">
      <c r="A29" t="s">
        <v>24</v>
      </c>
      <c r="E29" s="4">
        <f t="shared" si="0"/>
        <v>77002</v>
      </c>
      <c r="F29" s="4">
        <v>81620</v>
      </c>
      <c r="G29" s="5">
        <v>0.05</v>
      </c>
    </row>
    <row r="30" spans="1:9" x14ac:dyDescent="0.35">
      <c r="A30" t="s">
        <v>25</v>
      </c>
      <c r="B30">
        <v>3600</v>
      </c>
      <c r="E30" s="4">
        <f t="shared" si="0"/>
        <v>81621</v>
      </c>
      <c r="F30" s="4">
        <v>86518</v>
      </c>
      <c r="G30" s="5">
        <v>5.5E-2</v>
      </c>
    </row>
    <row r="31" spans="1:9" x14ac:dyDescent="0.35">
      <c r="A31" t="s">
        <v>26</v>
      </c>
      <c r="E31" s="4">
        <f t="shared" si="0"/>
        <v>86519</v>
      </c>
      <c r="F31" s="4">
        <v>91709</v>
      </c>
      <c r="G31" s="5">
        <v>0.06</v>
      </c>
    </row>
    <row r="32" spans="1:9" x14ac:dyDescent="0.35">
      <c r="A32" t="s">
        <v>27</v>
      </c>
      <c r="E32" s="4">
        <f t="shared" si="0"/>
        <v>91710</v>
      </c>
      <c r="F32" s="4">
        <v>97212</v>
      </c>
      <c r="G32" s="5">
        <v>6.5000000000000002E-2</v>
      </c>
    </row>
    <row r="33" spans="1:8" x14ac:dyDescent="0.35">
      <c r="A33" t="s">
        <v>29</v>
      </c>
      <c r="B33" s="1">
        <f>SUM(B29:B32)</f>
        <v>3600</v>
      </c>
      <c r="E33" s="4">
        <f t="shared" si="0"/>
        <v>97213</v>
      </c>
      <c r="F33" s="4">
        <v>103045</v>
      </c>
      <c r="G33" s="5">
        <v>7.0000000000000007E-2</v>
      </c>
    </row>
    <row r="34" spans="1:8" x14ac:dyDescent="0.35">
      <c r="E34" s="4">
        <f t="shared" si="0"/>
        <v>103046</v>
      </c>
      <c r="F34" s="4">
        <v>109227</v>
      </c>
      <c r="G34" s="5">
        <v>7.4999999999999997E-2</v>
      </c>
    </row>
    <row r="35" spans="1:8" x14ac:dyDescent="0.35">
      <c r="A35" s="1" t="s">
        <v>28</v>
      </c>
      <c r="B35" s="10">
        <f>B25-B33</f>
        <v>24816.674999999999</v>
      </c>
      <c r="E35" s="4">
        <f t="shared" si="0"/>
        <v>109228</v>
      </c>
      <c r="F35" s="4">
        <v>115781</v>
      </c>
      <c r="G35" s="5">
        <v>0.08</v>
      </c>
    </row>
    <row r="36" spans="1:8" x14ac:dyDescent="0.35">
      <c r="E36" s="4">
        <f t="shared" si="0"/>
        <v>115782</v>
      </c>
      <c r="F36" s="4">
        <v>122728</v>
      </c>
      <c r="G36" s="5">
        <v>8.5000000000000006E-2</v>
      </c>
    </row>
    <row r="37" spans="1:8" x14ac:dyDescent="0.35">
      <c r="A37" t="s">
        <v>33</v>
      </c>
      <c r="B37" s="14">
        <v>24000</v>
      </c>
      <c r="E37" s="4">
        <f t="shared" si="0"/>
        <v>122729</v>
      </c>
      <c r="F37" s="4">
        <v>130092</v>
      </c>
      <c r="G37" s="5">
        <v>0.09</v>
      </c>
    </row>
    <row r="38" spans="1:8" x14ac:dyDescent="0.35">
      <c r="E38" s="4">
        <f t="shared" si="0"/>
        <v>130093</v>
      </c>
      <c r="F38" s="4">
        <v>137897</v>
      </c>
      <c r="G38" s="5">
        <v>9.5000000000000001E-2</v>
      </c>
    </row>
    <row r="39" spans="1:8" x14ac:dyDescent="0.35">
      <c r="A39" s="1" t="s">
        <v>34</v>
      </c>
      <c r="B39" s="10">
        <f>B35-B37</f>
        <v>816.67499999999927</v>
      </c>
      <c r="E39" s="4">
        <f t="shared" si="0"/>
        <v>137898</v>
      </c>
      <c r="F39" s="4"/>
      <c r="G39" s="5">
        <v>0.1</v>
      </c>
    </row>
    <row r="41" spans="1:8" x14ac:dyDescent="0.35">
      <c r="E41" t="s">
        <v>0</v>
      </c>
      <c r="F41" s="7">
        <f>B15</f>
        <v>110000</v>
      </c>
    </row>
    <row r="42" spans="1:8" x14ac:dyDescent="0.35">
      <c r="E42" t="s">
        <v>21</v>
      </c>
      <c r="F42">
        <f>IF(B9="No",0,IF(F41&lt;E22,F41*G21,IF(F41&lt;E23,F41*G22,IF(F41&lt;E24,F41*G23,IF(F41&lt;E25,F41*G24,IF(F41&lt;E26,F41*G25,IF(F41&lt;E27,F41*G26,IF(F41&lt;E28,F41*G27,IF(F41&lt;E29,F41*G28,IF(F41&lt;E30,F41*G29,IF(F41&lt;E31,F41*G30,IF(F41&lt;E32,F41*G31,IF(F41&lt;E33,F41*G32,IF(F41&lt;E34,F41*G33,IF(F41&lt;E35,F41*G34,IF(F41&lt;E36,F41*G35,IF(F41&lt;E37,F41*G36,IF(F41&lt;E38,F41*G37,IF(F41&lt;E39,F41*G38,F41*G39)))))))))))))))))))</f>
        <v>0</v>
      </c>
    </row>
    <row r="44" spans="1:8" x14ac:dyDescent="0.35">
      <c r="E44" s="1" t="s">
        <v>8</v>
      </c>
    </row>
    <row r="46" spans="1:8" x14ac:dyDescent="0.35">
      <c r="E46">
        <v>0</v>
      </c>
      <c r="F46">
        <v>18200</v>
      </c>
      <c r="G46">
        <v>0</v>
      </c>
    </row>
    <row r="47" spans="1:8" x14ac:dyDescent="0.35">
      <c r="E47">
        <f>F46+1</f>
        <v>18201</v>
      </c>
      <c r="F47">
        <v>45000</v>
      </c>
      <c r="G47">
        <v>0</v>
      </c>
      <c r="H47">
        <v>0.19</v>
      </c>
    </row>
    <row r="48" spans="1:8" x14ac:dyDescent="0.35">
      <c r="E48">
        <f t="shared" ref="E48:E50" si="1">F47+1</f>
        <v>45001</v>
      </c>
      <c r="F48">
        <v>120000</v>
      </c>
      <c r="G48">
        <v>5092</v>
      </c>
      <c r="H48">
        <v>0.32500000000000001</v>
      </c>
    </row>
    <row r="49" spans="5:8" x14ac:dyDescent="0.35">
      <c r="E49">
        <f t="shared" si="1"/>
        <v>120001</v>
      </c>
      <c r="F49">
        <v>180000</v>
      </c>
      <c r="G49">
        <v>29467</v>
      </c>
      <c r="H49">
        <v>0.37</v>
      </c>
    </row>
    <row r="50" spans="5:8" x14ac:dyDescent="0.35">
      <c r="E50">
        <f t="shared" si="1"/>
        <v>180001</v>
      </c>
      <c r="G50">
        <v>51667</v>
      </c>
      <c r="H50">
        <v>0.45</v>
      </c>
    </row>
    <row r="52" spans="5:8" x14ac:dyDescent="0.35">
      <c r="E52" t="s">
        <v>0</v>
      </c>
      <c r="F52" s="7">
        <f>B15</f>
        <v>110000</v>
      </c>
    </row>
    <row r="53" spans="5:8" x14ac:dyDescent="0.35">
      <c r="E53" t="s">
        <v>20</v>
      </c>
      <c r="F53" s="7">
        <f>IF(F52&lt;E47,G46,IF(F52&lt;E48,G47+(F52-E47)*H47,IF(F52&lt;E49,G48+(F52-E48)*H48,IF(F52&lt;E50,G49+(F52-E49)*H49,G50+(F52-E50)*H50))))</f>
        <v>26216.674999999999</v>
      </c>
    </row>
    <row r="54" spans="5:8" x14ac:dyDescent="0.35">
      <c r="F54" s="7"/>
    </row>
    <row r="56" spans="5:8" x14ac:dyDescent="0.35">
      <c r="E56" t="s">
        <v>16</v>
      </c>
    </row>
    <row r="57" spans="5:8" x14ac:dyDescent="0.35">
      <c r="E57" s="1" t="s">
        <v>15</v>
      </c>
    </row>
    <row r="58" spans="5:8" x14ac:dyDescent="0.35">
      <c r="E58">
        <v>0</v>
      </c>
      <c r="F58">
        <v>90000</v>
      </c>
      <c r="G58" s="2">
        <v>0</v>
      </c>
    </row>
    <row r="59" spans="5:8" x14ac:dyDescent="0.35">
      <c r="E59">
        <f>+F58+1</f>
        <v>90001</v>
      </c>
      <c r="F59">
        <v>105000</v>
      </c>
      <c r="G59" s="2">
        <v>0.01</v>
      </c>
    </row>
    <row r="60" spans="5:8" x14ac:dyDescent="0.35">
      <c r="E60">
        <f>+F59+1</f>
        <v>105001</v>
      </c>
      <c r="F60">
        <v>140000</v>
      </c>
      <c r="G60" s="8">
        <v>1.2500000000000001E-2</v>
      </c>
    </row>
    <row r="61" spans="5:8" x14ac:dyDescent="0.35">
      <c r="E61">
        <f>+F60+1</f>
        <v>140001</v>
      </c>
      <c r="G61" s="8">
        <v>1.4999999999999999E-2</v>
      </c>
    </row>
    <row r="63" spans="5:8" x14ac:dyDescent="0.35">
      <c r="E63" t="s">
        <v>0</v>
      </c>
      <c r="F63" s="7">
        <f>B15</f>
        <v>110000</v>
      </c>
      <c r="G63" s="9"/>
    </row>
    <row r="64" spans="5:8" x14ac:dyDescent="0.35">
      <c r="E64" t="s">
        <v>19</v>
      </c>
      <c r="F64">
        <f>IF(F63&lt;E59,F63*G58,IF(F63&lt;E60,F63*G59,IF(F63&lt;E61,F63*G60,F63*G61)))</f>
        <v>1375</v>
      </c>
    </row>
    <row r="67" spans="5:7" x14ac:dyDescent="0.35">
      <c r="E67" t="s">
        <v>17</v>
      </c>
    </row>
    <row r="68" spans="5:7" x14ac:dyDescent="0.35">
      <c r="E68">
        <v>0</v>
      </c>
      <c r="F68">
        <v>180000</v>
      </c>
      <c r="G68" s="2">
        <v>0</v>
      </c>
    </row>
    <row r="69" spans="5:7" x14ac:dyDescent="0.35">
      <c r="E69">
        <f>F68+1</f>
        <v>180001</v>
      </c>
      <c r="F69">
        <v>210000</v>
      </c>
      <c r="G69" s="2">
        <v>0.01</v>
      </c>
    </row>
    <row r="70" spans="5:7" x14ac:dyDescent="0.35">
      <c r="E70">
        <f>F69+1</f>
        <v>210001</v>
      </c>
      <c r="F70">
        <v>280000</v>
      </c>
      <c r="G70" s="8">
        <v>1.2500000000000001E-2</v>
      </c>
    </row>
    <row r="71" spans="5:7" x14ac:dyDescent="0.35">
      <c r="E71">
        <f>F70+1</f>
        <v>280001</v>
      </c>
      <c r="G71" s="8">
        <v>1.4999999999999999E-2</v>
      </c>
    </row>
    <row r="73" spans="5:7" x14ac:dyDescent="0.35">
      <c r="E73" t="s">
        <v>0</v>
      </c>
      <c r="F73" s="7">
        <f>B15</f>
        <v>110000</v>
      </c>
    </row>
    <row r="74" spans="5:7" x14ac:dyDescent="0.35">
      <c r="E74" t="s">
        <v>19</v>
      </c>
      <c r="F74">
        <f>IF(F73&lt;E69,F73*G68,IF(F73&lt;E70,F73*G69,IF(F73&lt;E71,F73*G70,F73*G71)))</f>
        <v>0</v>
      </c>
    </row>
  </sheetData>
  <dataValidations count="1">
    <dataValidation type="list" allowBlank="1" showInputMessage="1" showErrorMessage="1" sqref="B13 B9:B11" xr:uid="{962F814D-C833-48A7-9004-651FBBC92607}">
      <formula1>"Yes,No"</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171ad4-a565-4858-a384-a39baba2cd56">
      <Terms xmlns="http://schemas.microsoft.com/office/infopath/2007/PartnerControls"/>
    </lcf76f155ced4ddcb4097134ff3c332f>
    <TaxCatchAll xmlns="70c3bdec-88dc-454b-a833-a35fd02a3d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01238390911C4F9CCD4491C524310C" ma:contentTypeVersion="11" ma:contentTypeDescription="Create a new document." ma:contentTypeScope="" ma:versionID="d2f9132676eb289e4b2f44fdbaaa8334">
  <xsd:schema xmlns:xsd="http://www.w3.org/2001/XMLSchema" xmlns:xs="http://www.w3.org/2001/XMLSchema" xmlns:p="http://schemas.microsoft.com/office/2006/metadata/properties" xmlns:ns2="91171ad4-a565-4858-a384-a39baba2cd56" xmlns:ns3="70c3bdec-88dc-454b-a833-a35fd02a3d74" targetNamespace="http://schemas.microsoft.com/office/2006/metadata/properties" ma:root="true" ma:fieldsID="cede1147776312f9b73b9f25cd06c0f9" ns2:_="" ns3:_="">
    <xsd:import namespace="91171ad4-a565-4858-a384-a39baba2cd56"/>
    <xsd:import namespace="70c3bdec-88dc-454b-a833-a35fd02a3d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71ad4-a565-4858-a384-a39baba2c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eb65cc0-f84e-4c0e-bd4e-57f61b8b739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c3bdec-88dc-454b-a833-a35fd02a3d7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af5993b-8bc4-47e1-9eb8-8008733e324c}" ma:internalName="TaxCatchAll" ma:showField="CatchAllData" ma:web="70c3bdec-88dc-454b-a833-a35fd02a3d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6EE02-BBA9-4B26-A07F-51E2DF0F8BBC}">
  <ds:schemaRefs>
    <ds:schemaRef ds:uri="http://schemas.microsoft.com/office/2006/metadata/properties"/>
    <ds:schemaRef ds:uri="http://schemas.microsoft.com/office/infopath/2007/PartnerControls"/>
    <ds:schemaRef ds:uri="91171ad4-a565-4858-a384-a39baba2cd56"/>
    <ds:schemaRef ds:uri="70c3bdec-88dc-454b-a833-a35fd02a3d74"/>
  </ds:schemaRefs>
</ds:datastoreItem>
</file>

<file path=customXml/itemProps2.xml><?xml version="1.0" encoding="utf-8"?>
<ds:datastoreItem xmlns:ds="http://schemas.openxmlformats.org/officeDocument/2006/customXml" ds:itemID="{5A4F189C-3C70-4C3B-A7FC-0E6A98CC9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71ad4-a565-4858-a384-a39baba2cd56"/>
    <ds:schemaRef ds:uri="70c3bdec-88dc-454b-a833-a35fd02a3d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D54F7B-2B95-4E43-8C5F-91DA0CAB3D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Annualised Tax Calculator</vt:lpstr>
      <vt:lpstr>Tax Calculator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Fairuz Azli</dc:creator>
  <cp:lastModifiedBy>Rachel James</cp:lastModifiedBy>
  <dcterms:created xsi:type="dcterms:W3CDTF">2022-02-10T00:14:35Z</dcterms:created>
  <dcterms:modified xsi:type="dcterms:W3CDTF">2025-03-21T02:52:51Z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0x010100EC01238390911C4F9CCD4491C524310C</vt:lpwstr>
  </property>
  <property fmtid="{D5CDD505-2E9C-101B-9397-08002B2CF9AE}" pid="3" name="MediaServiceImageTags">
    <vt:lpwstr/>
  </property>
</Properties>
</file>